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G:\050_情報管理\00_ホームページ\WWW\energy_saving\"/>
    </mc:Choice>
  </mc:AlternateContent>
  <xr:revisionPtr revIDLastSave="0" documentId="8_{C99FF98D-725E-4753-B449-638422415933}" xr6:coauthVersionLast="47" xr6:coauthVersionMax="47" xr10:uidLastSave="{00000000-0000-0000-0000-000000000000}"/>
  <workbookProtection workbookAlgorithmName="SHA-512" workbookHashValue="qyFMKvpHrmQeAWWFNIL5qNaSbplzbHjKYXdauq9qQjaU7m/4xon03BBd3bvOiXGKPwVM9jGEHgw12z6tsKDagA==" workbookSaltValue="j8zcFp1M681+JjP9GHNbsQ==" workbookSpinCount="100000" lockStructure="1"/>
  <bookViews>
    <workbookView xWindow="-108" yWindow="-108" windowWidth="23256" windowHeight="13896" activeTab="1" xr2:uid="{00000000-000D-0000-FFFF-FFFF00000000}"/>
  </bookViews>
  <sheets>
    <sheet name="算定シート（高効率給湯機器）" sheetId="4" r:id="rId1"/>
    <sheet name="記入例" sheetId="10" r:id="rId2"/>
    <sheet name="Sheet2" sheetId="3" state="hidden" r:id="rId3"/>
    <sheet name="Sheet3" sheetId="6" state="hidden" r:id="rId4"/>
  </sheets>
  <definedNames>
    <definedName name="_xlnm.Print_Area" localSheetId="1">記入例!$A$1:$E$19</definedName>
    <definedName name="_xlnm.Print_Area" localSheetId="0">'算定シート（高効率給湯機器）'!$A$1:$E$19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0" l="1"/>
  <c r="B15" i="10"/>
  <c r="B17" i="10" s="1"/>
  <c r="D13" i="10"/>
  <c r="B13" i="10"/>
  <c r="D12" i="10"/>
  <c r="B12" i="10"/>
  <c r="E11" i="10"/>
  <c r="D11" i="10"/>
  <c r="C11" i="10"/>
  <c r="B11" i="10"/>
  <c r="E10" i="10"/>
  <c r="D10" i="10"/>
  <c r="C10" i="10"/>
  <c r="B10" i="10"/>
  <c r="D14" i="10" l="1"/>
  <c r="D15" i="10" s="1"/>
  <c r="B18" i="10"/>
  <c r="B19" i="10" s="1"/>
  <c r="B5" i="6" l="1"/>
  <c r="B2" i="6"/>
  <c r="F18" i="3"/>
  <c r="F17" i="3"/>
  <c r="G7" i="3"/>
  <c r="F7" i="3"/>
  <c r="K3" i="3"/>
  <c r="D13" i="4"/>
  <c r="B13" i="4"/>
  <c r="D12" i="4"/>
  <c r="B12" i="4"/>
  <c r="E11" i="4"/>
  <c r="D11" i="4"/>
  <c r="C11" i="4"/>
  <c r="B11" i="4"/>
  <c r="E10" i="4"/>
  <c r="D14" i="4" s="1"/>
  <c r="D15" i="4" s="1"/>
  <c r="D10" i="4"/>
  <c r="C10" i="4"/>
  <c r="B10" i="4"/>
  <c r="B14" i="4" l="1"/>
  <c r="B15" i="4" l="1"/>
  <c r="B17" i="4" s="1"/>
  <c r="B18" i="4" s="1"/>
  <c r="B19" i="4" s="1"/>
</calcChain>
</file>

<file path=xl/sharedStrings.xml><?xml version="1.0" encoding="utf-8"?>
<sst xmlns="http://schemas.openxmlformats.org/spreadsheetml/2006/main" count="95" uniqueCount="58">
  <si>
    <t>ガス</t>
  </si>
  <si>
    <t>型式</t>
    <rPh sb="0" eb="2">
      <t>カタシキ</t>
    </rPh>
    <phoneticPr fontId="1"/>
  </si>
  <si>
    <t>機器種別</t>
    <rPh sb="0" eb="2">
      <t>キキ</t>
    </rPh>
    <rPh sb="2" eb="4">
      <t>シュベツ</t>
    </rPh>
    <phoneticPr fontId="1"/>
  </si>
  <si>
    <t>ガス給湯器（LPガス）</t>
    <rPh sb="2" eb="5">
      <t>キュウトウキ</t>
    </rPh>
    <phoneticPr fontId="4"/>
  </si>
  <si>
    <t>エコキュート</t>
  </si>
  <si>
    <t>電気温水器</t>
    <rPh sb="0" eb="2">
      <t>デンキ</t>
    </rPh>
    <rPh sb="2" eb="5">
      <t>オンスイキ</t>
    </rPh>
    <phoneticPr fontId="4"/>
  </si>
  <si>
    <t>電気</t>
    <rPh sb="0" eb="2">
      <t>デンキ</t>
    </rPh>
    <phoneticPr fontId="1"/>
  </si>
  <si>
    <t>申請可否</t>
    <rPh sb="0" eb="2">
      <t>シンセイ</t>
    </rPh>
    <rPh sb="2" eb="4">
      <t>カヒ</t>
    </rPh>
    <phoneticPr fontId="1"/>
  </si>
  <si>
    <t>対象機種の
CO2排出量原単位（kg-CO2/MJ）</t>
    <rPh sb="0" eb="2">
      <t>タイショウ</t>
    </rPh>
    <rPh sb="2" eb="4">
      <t>キシュ</t>
    </rPh>
    <phoneticPr fontId="1"/>
  </si>
  <si>
    <t>給湯器種別</t>
    <rPh sb="0" eb="3">
      <t>キュウトウキ</t>
    </rPh>
    <rPh sb="3" eb="5">
      <t>シュベツ</t>
    </rPh>
    <phoneticPr fontId="1"/>
  </si>
  <si>
    <t>MJ</t>
  </si>
  <si>
    <t>LPG</t>
  </si>
  <si>
    <t>L</t>
  </si>
  <si>
    <t>給湯温度</t>
    <rPh sb="0" eb="2">
      <t>キュウトウ</t>
    </rPh>
    <rPh sb="2" eb="4">
      <t>オンド</t>
    </rPh>
    <phoneticPr fontId="1"/>
  </si>
  <si>
    <t>年間CO2削減量（kg-CO2）</t>
    <rPh sb="5" eb="7">
      <t>サクゲン</t>
    </rPh>
    <rPh sb="7" eb="8">
      <t>リョウ</t>
    </rPh>
    <phoneticPr fontId="1"/>
  </si>
  <si>
    <t>℃</t>
  </si>
  <si>
    <t>kg-CO2/kWh</t>
  </si>
  <si>
    <t>水温</t>
    <rPh sb="0" eb="2">
      <t>スイオン</t>
    </rPh>
    <phoneticPr fontId="1"/>
  </si>
  <si>
    <t>1℃/Lに必要な熱量</t>
    <rPh sb="5" eb="7">
      <t>ヒツヨウ</t>
    </rPh>
    <rPh sb="8" eb="10">
      <t>ネツリョウ</t>
    </rPh>
    <phoneticPr fontId="1"/>
  </si>
  <si>
    <t>J</t>
  </si>
  <si>
    <t>エネルギー種別1</t>
    <rPh sb="5" eb="7">
      <t>シュベツ</t>
    </rPh>
    <phoneticPr fontId="1"/>
  </si>
  <si>
    <t>灯油</t>
    <rPh sb="0" eb="2">
      <t>トウユ</t>
    </rPh>
    <phoneticPr fontId="1"/>
  </si>
  <si>
    <t>現在使用している給湯器</t>
    <rPh sb="0" eb="2">
      <t>ゲンザイ</t>
    </rPh>
    <rPh sb="2" eb="4">
      <t>シヨウ</t>
    </rPh>
    <rPh sb="8" eb="11">
      <t>キュウトウキ</t>
    </rPh>
    <phoneticPr fontId="1"/>
  </si>
  <si>
    <t>kg-CO2/MJ</t>
  </si>
  <si>
    <t>LPガス</t>
  </si>
  <si>
    <t>CO2排出量原単位</t>
    <rPh sb="3" eb="5">
      <t>ハイシュツ</t>
    </rPh>
    <rPh sb="5" eb="6">
      <t>リョウ</t>
    </rPh>
    <rPh sb="6" eb="9">
      <t>ゲンタンイ</t>
    </rPh>
    <phoneticPr fontId="1"/>
  </si>
  <si>
    <t>メーカー名</t>
    <rPh sb="4" eb="5">
      <t>メイ</t>
    </rPh>
    <phoneticPr fontId="1"/>
  </si>
  <si>
    <t>灯油</t>
  </si>
  <si>
    <t>エネルギー種別2</t>
    <rPh sb="5" eb="7">
      <t>シュベツ</t>
    </rPh>
    <phoneticPr fontId="1"/>
  </si>
  <si>
    <t>エネルギー種別1
CO2排出量原単位
[kg-CO2/MJ]</t>
    <rPh sb="5" eb="7">
      <t>シュベツ</t>
    </rPh>
    <phoneticPr fontId="1"/>
  </si>
  <si>
    <t>エネルギー種別2
CO2排出量原単位
[kg-CO2/MJ]</t>
    <rPh sb="5" eb="7">
      <t>シュベツ</t>
    </rPh>
    <phoneticPr fontId="1"/>
  </si>
  <si>
    <t>ハイブリッド給湯器（LPガス）</t>
    <rPh sb="6" eb="9">
      <t>キュウトウキ</t>
    </rPh>
    <phoneticPr fontId="4"/>
  </si>
  <si>
    <t>エコジョーズ（LPガス）</t>
  </si>
  <si>
    <t>－</t>
  </si>
  <si>
    <t>エネルギー種別①の
給湯効率</t>
    <rPh sb="5" eb="7">
      <t>シュベツ</t>
    </rPh>
    <rPh sb="10" eb="12">
      <t>キュウトウ</t>
    </rPh>
    <rPh sb="12" eb="14">
      <t>コウリツ</t>
    </rPh>
    <phoneticPr fontId="1"/>
  </si>
  <si>
    <t>エネルギー種別②の
給湯効率</t>
    <rPh sb="5" eb="7">
      <t>シュベツ</t>
    </rPh>
    <rPh sb="10" eb="12">
      <t>キュウトウ</t>
    </rPh>
    <rPh sb="12" eb="14">
      <t>コウリツ</t>
    </rPh>
    <phoneticPr fontId="1"/>
  </si>
  <si>
    <t>エネルギー種別1
使用比率</t>
    <rPh sb="9" eb="11">
      <t>シヨウ</t>
    </rPh>
    <rPh sb="11" eb="13">
      <t>ヒリツ</t>
    </rPh>
    <phoneticPr fontId="1"/>
  </si>
  <si>
    <t>エネルギー種別2
使用比率</t>
  </si>
  <si>
    <t>設置場所</t>
    <rPh sb="0" eb="4">
      <t>セッチバショ</t>
    </rPh>
    <phoneticPr fontId="1"/>
  </si>
  <si>
    <t>エネルギー種別②／
CO2排出量原単位（kg-CO2/MJ）</t>
  </si>
  <si>
    <t>エネルギー種別①／
CO2排出量原単位（kg-CO2/MJ）</t>
    <rPh sb="5" eb="7">
      <t>シュベツ</t>
    </rPh>
    <phoneticPr fontId="1"/>
  </si>
  <si>
    <t>項目</t>
    <rPh sb="0" eb="2">
      <t>コウモク</t>
    </rPh>
    <phoneticPr fontId="1"/>
  </si>
  <si>
    <t>石油[灯油]給湯器</t>
    <rPh sb="0" eb="2">
      <t>セキユ</t>
    </rPh>
    <rPh sb="3" eb="5">
      <t>トウユ</t>
    </rPh>
    <rPh sb="6" eb="9">
      <t>キュウトウキ</t>
    </rPh>
    <phoneticPr fontId="4"/>
  </si>
  <si>
    <t>省エネ設備効果等算定シート(高効率給湯機器)</t>
    <rPh sb="0" eb="1">
      <t>ショウ</t>
    </rPh>
    <rPh sb="3" eb="5">
      <t>セツビ</t>
    </rPh>
    <rPh sb="5" eb="7">
      <t>コウカ</t>
    </rPh>
    <rPh sb="7" eb="8">
      <t>トウ</t>
    </rPh>
    <rPh sb="8" eb="10">
      <t>サンテイ</t>
    </rPh>
    <rPh sb="14" eb="21">
      <t>コウコウリツキュウトウキキ</t>
    </rPh>
    <phoneticPr fontId="1"/>
  </si>
  <si>
    <t>省CO2効果</t>
    <rPh sb="0" eb="1">
      <t>ショウ</t>
    </rPh>
    <rPh sb="4" eb="6">
      <t>コウカ</t>
    </rPh>
    <phoneticPr fontId="1"/>
  </si>
  <si>
    <t>tC/GJ</t>
  </si>
  <si>
    <t>購入予定の給湯器</t>
    <rPh sb="0" eb="2">
      <t>コウニュウ</t>
    </rPh>
    <rPh sb="2" eb="4">
      <t>ヨテイ</t>
    </rPh>
    <rPh sb="5" eb="8">
      <t>キュウトウキ</t>
    </rPh>
    <phoneticPr fontId="1"/>
  </si>
  <si>
    <t>中国電力排出係数</t>
    <rPh sb="0" eb="4">
      <t>チュウゴクデンリョク</t>
    </rPh>
    <rPh sb="4" eb="6">
      <t>ハイシュツ</t>
    </rPh>
    <rPh sb="6" eb="8">
      <t>ケイスウ</t>
    </rPh>
    <phoneticPr fontId="1"/>
  </si>
  <si>
    <t>tCO2/GJ</t>
  </si>
  <si>
    <t>申請者名
（法人の場合は事業者名）</t>
    <rPh sb="0" eb="4">
      <t>シンセイシャメイ</t>
    </rPh>
    <rPh sb="6" eb="8">
      <t>ホウジン</t>
    </rPh>
    <rPh sb="9" eb="11">
      <t>バアイ</t>
    </rPh>
    <rPh sb="12" eb="15">
      <t>ジギョウシャ</t>
    </rPh>
    <rPh sb="15" eb="16">
      <t>メイ</t>
    </rPh>
    <phoneticPr fontId="1"/>
  </si>
  <si>
    <t>○○株式会社</t>
    <phoneticPr fontId="5"/>
  </si>
  <si>
    <t>松江市〇○町123-45</t>
    <phoneticPr fontId="5"/>
  </si>
  <si>
    <t>○○○○</t>
    <phoneticPr fontId="5"/>
  </si>
  <si>
    <t>AAA-BB123</t>
    <phoneticPr fontId="5"/>
  </si>
  <si>
    <t>CCC-9999D</t>
    <phoneticPr fontId="5"/>
  </si>
  <si>
    <t>1年間のCO2排出量（kg-CO2）</t>
    <rPh sb="1" eb="3">
      <t>ネンカン</t>
    </rPh>
    <rPh sb="7" eb="9">
      <t>ハイシュツ</t>
    </rPh>
    <rPh sb="9" eb="10">
      <t>リョウ</t>
    </rPh>
    <phoneticPr fontId="1"/>
  </si>
  <si>
    <t>一日の給湯に必要な熱量</t>
    <rPh sb="0" eb="2">
      <t>イチニチ</t>
    </rPh>
    <rPh sb="3" eb="5">
      <t>キュウトウ</t>
    </rPh>
    <rPh sb="6" eb="8">
      <t>ヒツヨウ</t>
    </rPh>
    <rPh sb="9" eb="11">
      <t>ネツリョウ</t>
    </rPh>
    <phoneticPr fontId="1"/>
  </si>
  <si>
    <t>一日の給湯に必要な給湯量</t>
    <rPh sb="9" eb="11">
      <t>キュウトウ</t>
    </rPh>
    <rPh sb="11" eb="12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</si>
</sst>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_ "/>
    <numFmt numFmtId="177" formatCode="#,##0.00_ "/>
    <numFmt numFmtId="178" formatCode="0.0%"/>
    <numFmt numFmtId="179" formatCode="0.00_ "/>
  </numFmts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18"/>
      <color theme="3"/>
      <name val="游ゴシック Light"/>
      <family val="2"/>
      <scheme val="maj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9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178" fontId="2" fillId="0" borderId="6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4</xdr:row>
      <xdr:rowOff>123190</xdr:rowOff>
    </xdr:from>
    <xdr:to>
      <xdr:col>12</xdr:col>
      <xdr:colOff>219075</xdr:colOff>
      <xdr:row>13</xdr:row>
      <xdr:rowOff>228600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00925" y="1837690"/>
          <a:ext cx="4467225" cy="3982085"/>
        </a:xfrm>
        <a:prstGeom prst="borderCallout1">
          <a:avLst>
            <a:gd name="adj1" fmla="val 49505"/>
            <a:gd name="adj2" fmla="val -124"/>
            <a:gd name="adj3" fmla="val 76580"/>
            <a:gd name="adj4" fmla="val -11043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○小数点以下第３位は切捨て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○パーセント％の表記は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1/100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を乗じて記載すること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95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％ →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0.95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電気温水器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給湯効率は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0.7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としてください。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ガス・石油給湯器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エネルギー消費効率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給湯効率　を記入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エコキュート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年間給湯保温効率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（年間給湯保温効率がない場合は、ＡＰＦまたは中間期ＣＯＰを記入）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ハイブリッド給湯器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[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電気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]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年間給湯保温効率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（年間給湯保温効率がない場合は、ＡＰＦまたは中間期ＣＯＰを記入）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[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ガス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]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エネルギー消費効率　を記入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暖房機能がついている場合は、給湯効率ではなく、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エネルギー消費効率を入力してください。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3</xdr:row>
      <xdr:rowOff>0</xdr:rowOff>
    </xdr:from>
    <xdr:to>
      <xdr:col>9</xdr:col>
      <xdr:colOff>409575</xdr:colOff>
      <xdr:row>3</xdr:row>
      <xdr:rowOff>342900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400925" y="1285875"/>
          <a:ext cx="2600325" cy="342900"/>
        </a:xfrm>
        <a:prstGeom prst="borderCallout1">
          <a:avLst>
            <a:gd name="adj1" fmla="val 46488"/>
            <a:gd name="adj2" fmla="val -405"/>
            <a:gd name="adj3" fmla="val 371318"/>
            <a:gd name="adj4" fmla="val -18999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プルダウンリストから対象機種を選択</a:t>
          </a:r>
        </a:p>
      </xdr:txBody>
    </xdr:sp>
    <xdr:clientData/>
  </xdr:twoCellAnchor>
  <xdr:twoCellAnchor>
    <xdr:from>
      <xdr:col>5</xdr:col>
      <xdr:colOff>542925</xdr:colOff>
      <xdr:row>1</xdr:row>
      <xdr:rowOff>57150</xdr:rowOff>
    </xdr:from>
    <xdr:to>
      <xdr:col>9</xdr:col>
      <xdr:colOff>400050</xdr:colOff>
      <xdr:row>2</xdr:row>
      <xdr:rowOff>238760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391400" y="752475"/>
          <a:ext cx="2600325" cy="343535"/>
        </a:xfrm>
        <a:prstGeom prst="borderCallout1">
          <a:avLst>
            <a:gd name="adj1" fmla="val 46488"/>
            <a:gd name="adj2" fmla="val -405"/>
            <a:gd name="adj3" fmla="val 93539"/>
            <a:gd name="adj4" fmla="val -18999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黄色の各セルに必要事項を入力</a:t>
          </a:r>
        </a:p>
      </xdr:txBody>
    </xdr:sp>
    <xdr:clientData/>
  </xdr:twoCellAnchor>
  <xdr:twoCellAnchor>
    <xdr:from>
      <xdr:col>5</xdr:col>
      <xdr:colOff>552450</xdr:colOff>
      <xdr:row>13</xdr:row>
      <xdr:rowOff>389890</xdr:rowOff>
    </xdr:from>
    <xdr:to>
      <xdr:col>9</xdr:col>
      <xdr:colOff>476250</xdr:colOff>
      <xdr:row>14</xdr:row>
      <xdr:rowOff>419100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00925" y="5981065"/>
          <a:ext cx="2667000" cy="495935"/>
        </a:xfrm>
        <a:prstGeom prst="borderCallout1">
          <a:avLst>
            <a:gd name="adj1" fmla="val 50334"/>
            <a:gd name="adj2" fmla="val -39"/>
            <a:gd name="adj3" fmla="val -119923"/>
            <a:gd name="adj4" fmla="val -18312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エネルギー種別②の給湯効率は、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ハイブリッド給湯器以外は記入不要です。</a:t>
          </a:r>
        </a:p>
      </xdr:txBody>
    </xdr:sp>
    <xdr:clientData/>
  </xdr:twoCellAnchor>
  <xdr:twoCellAnchor>
    <xdr:from>
      <xdr:col>5</xdr:col>
      <xdr:colOff>533400</xdr:colOff>
      <xdr:row>17</xdr:row>
      <xdr:rowOff>437515</xdr:rowOff>
    </xdr:from>
    <xdr:to>
      <xdr:col>9</xdr:col>
      <xdr:colOff>457200</xdr:colOff>
      <xdr:row>18</xdr:row>
      <xdr:rowOff>466725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81875" y="7590790"/>
          <a:ext cx="2667000" cy="495935"/>
        </a:xfrm>
        <a:prstGeom prst="borderCallout1">
          <a:avLst>
            <a:gd name="adj1" fmla="val 50334"/>
            <a:gd name="adj2" fmla="val -39"/>
            <a:gd name="adj3" fmla="val 53154"/>
            <a:gd name="adj4" fmla="val -18313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「申請可能」の状態で提出してください。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4</xdr:row>
      <xdr:rowOff>123190</xdr:rowOff>
    </xdr:from>
    <xdr:to>
      <xdr:col>12</xdr:col>
      <xdr:colOff>219075</xdr:colOff>
      <xdr:row>13</xdr:row>
      <xdr:rowOff>228600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804B3576-D6C9-427B-AB74-52889B5B1D02}"/>
            </a:ext>
          </a:extLst>
        </xdr:cNvPr>
        <xdr:cNvSpPr/>
      </xdr:nvSpPr>
      <xdr:spPr>
        <a:xfrm>
          <a:off x="7400925" y="1564640"/>
          <a:ext cx="4264025" cy="3978910"/>
        </a:xfrm>
        <a:prstGeom prst="borderCallout1">
          <a:avLst>
            <a:gd name="adj1" fmla="val 49505"/>
            <a:gd name="adj2" fmla="val -124"/>
            <a:gd name="adj3" fmla="val 76580"/>
            <a:gd name="adj4" fmla="val -11043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○小数点以下第３位は切捨て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○パーセント％の表記は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1/100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を乗じて記載すること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95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％ →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0.95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電気温水器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給湯効率は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0.7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としてください。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ガス・石油給湯器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エネルギー消費効率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給湯効率　を記入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エコキュート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年間給湯保温効率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（年間給湯保温効率がない場合は、ＡＰＦまたは中間期ＣＯＰを記入）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ハイブリッド給湯器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[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電気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]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年間給湯保温効率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（年間給湯保温効率がない場合は、ＡＰＦまたは中間期ＣＯＰを記入）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[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ガス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]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エネルギー消費効率　を記入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暖房機能がついている場合は、給湯効率ではなく、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　エネルギー消費効率を入力してください。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3</xdr:row>
      <xdr:rowOff>0</xdr:rowOff>
    </xdr:from>
    <xdr:to>
      <xdr:col>9</xdr:col>
      <xdr:colOff>409575</xdr:colOff>
      <xdr:row>3</xdr:row>
      <xdr:rowOff>342900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D1545F2-6947-4D47-A05C-5C0801B4AD72}"/>
            </a:ext>
          </a:extLst>
        </xdr:cNvPr>
        <xdr:cNvSpPr/>
      </xdr:nvSpPr>
      <xdr:spPr>
        <a:xfrm>
          <a:off x="7400925" y="1009650"/>
          <a:ext cx="2482850" cy="342900"/>
        </a:xfrm>
        <a:prstGeom prst="borderCallout1">
          <a:avLst>
            <a:gd name="adj1" fmla="val 46488"/>
            <a:gd name="adj2" fmla="val -405"/>
            <a:gd name="adj3" fmla="val 371318"/>
            <a:gd name="adj4" fmla="val -18999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プルダウンリストから対象機種を選択</a:t>
          </a:r>
        </a:p>
      </xdr:txBody>
    </xdr:sp>
    <xdr:clientData/>
  </xdr:twoCellAnchor>
  <xdr:twoCellAnchor>
    <xdr:from>
      <xdr:col>5</xdr:col>
      <xdr:colOff>542925</xdr:colOff>
      <xdr:row>1</xdr:row>
      <xdr:rowOff>57150</xdr:rowOff>
    </xdr:from>
    <xdr:to>
      <xdr:col>9</xdr:col>
      <xdr:colOff>400050</xdr:colOff>
      <xdr:row>2</xdr:row>
      <xdr:rowOff>238760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57D9EB19-7B29-4162-B2E8-6AA12AE13350}"/>
            </a:ext>
          </a:extLst>
        </xdr:cNvPr>
        <xdr:cNvSpPr/>
      </xdr:nvSpPr>
      <xdr:spPr>
        <a:xfrm>
          <a:off x="7388225" y="476250"/>
          <a:ext cx="2489200" cy="340360"/>
        </a:xfrm>
        <a:prstGeom prst="borderCallout1">
          <a:avLst>
            <a:gd name="adj1" fmla="val 46488"/>
            <a:gd name="adj2" fmla="val -405"/>
            <a:gd name="adj3" fmla="val 93539"/>
            <a:gd name="adj4" fmla="val -18999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黄色の各セルに必要事項を入力</a:t>
          </a:r>
        </a:p>
      </xdr:txBody>
    </xdr:sp>
    <xdr:clientData/>
  </xdr:twoCellAnchor>
  <xdr:twoCellAnchor>
    <xdr:from>
      <xdr:col>5</xdr:col>
      <xdr:colOff>552450</xdr:colOff>
      <xdr:row>13</xdr:row>
      <xdr:rowOff>389890</xdr:rowOff>
    </xdr:from>
    <xdr:to>
      <xdr:col>9</xdr:col>
      <xdr:colOff>476250</xdr:colOff>
      <xdr:row>14</xdr:row>
      <xdr:rowOff>419100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660A473-873C-495D-95BA-ABAC76917D10}"/>
            </a:ext>
          </a:extLst>
        </xdr:cNvPr>
        <xdr:cNvSpPr/>
      </xdr:nvSpPr>
      <xdr:spPr>
        <a:xfrm>
          <a:off x="7400925" y="5708015"/>
          <a:ext cx="2552700" cy="492760"/>
        </a:xfrm>
        <a:prstGeom prst="borderCallout1">
          <a:avLst>
            <a:gd name="adj1" fmla="val 50334"/>
            <a:gd name="adj2" fmla="val -39"/>
            <a:gd name="adj3" fmla="val -119923"/>
            <a:gd name="adj4" fmla="val -18312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エネルギー種別②の給湯効率は、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/>
            <a:ea typeface="BIZ UDP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ハイブリッド給湯器以外は記入不要です。</a:t>
          </a:r>
        </a:p>
      </xdr:txBody>
    </xdr:sp>
    <xdr:clientData/>
  </xdr:twoCellAnchor>
  <xdr:twoCellAnchor>
    <xdr:from>
      <xdr:col>5</xdr:col>
      <xdr:colOff>533400</xdr:colOff>
      <xdr:row>17</xdr:row>
      <xdr:rowOff>437515</xdr:rowOff>
    </xdr:from>
    <xdr:to>
      <xdr:col>9</xdr:col>
      <xdr:colOff>457200</xdr:colOff>
      <xdr:row>18</xdr:row>
      <xdr:rowOff>466725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F2EDF1E-6EDA-4E4E-9BA9-3F98EC23A6F9}"/>
            </a:ext>
          </a:extLst>
        </xdr:cNvPr>
        <xdr:cNvSpPr/>
      </xdr:nvSpPr>
      <xdr:spPr>
        <a:xfrm>
          <a:off x="7381875" y="7314565"/>
          <a:ext cx="2552700" cy="492760"/>
        </a:xfrm>
        <a:prstGeom prst="borderCallout1">
          <a:avLst>
            <a:gd name="adj1" fmla="val 50334"/>
            <a:gd name="adj2" fmla="val -39"/>
            <a:gd name="adj3" fmla="val 53154"/>
            <a:gd name="adj4" fmla="val -18313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/>
              <a:ea typeface="BIZ UDPゴシック"/>
              <a:cs typeface="+mn-cs"/>
            </a:rPr>
            <a:t>「申請可能」の状態で提出してください。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9"/>
  <sheetViews>
    <sheetView view="pageBreakPreview" topLeftCell="A4" zoomScaleSheetLayoutView="100" workbookViewId="0">
      <selection activeCell="B3" sqref="B3:E3"/>
    </sheetView>
  </sheetViews>
  <sheetFormatPr defaultRowHeight="18" x14ac:dyDescent="0.45"/>
  <cols>
    <col min="1" max="1" width="35.5" style="1" bestFit="1" customWidth="1"/>
    <col min="2" max="2" width="11.09765625" style="1" customWidth="1"/>
    <col min="3" max="3" width="16.5" style="1" customWidth="1"/>
    <col min="4" max="4" width="11.09765625" style="1" customWidth="1"/>
    <col min="5" max="5" width="15.59765625" style="1" customWidth="1"/>
  </cols>
  <sheetData>
    <row r="1" spans="1:7" ht="33" customHeight="1" x14ac:dyDescent="0.45">
      <c r="A1" s="17" t="s">
        <v>43</v>
      </c>
      <c r="B1" s="17"/>
      <c r="C1" s="17"/>
      <c r="D1" s="17"/>
      <c r="E1" s="17"/>
    </row>
    <row r="2" spans="1:7" ht="12.75" customHeight="1" x14ac:dyDescent="0.45"/>
    <row r="3" spans="1:7" ht="33.75" customHeight="1" x14ac:dyDescent="0.45">
      <c r="A3" s="4" t="s">
        <v>49</v>
      </c>
      <c r="B3" s="18"/>
      <c r="C3" s="18"/>
      <c r="D3" s="18"/>
      <c r="E3" s="18"/>
    </row>
    <row r="4" spans="1:7" ht="33.75" customHeight="1" x14ac:dyDescent="0.45">
      <c r="A4" s="2" t="s">
        <v>38</v>
      </c>
      <c r="B4" s="18"/>
      <c r="C4" s="18"/>
      <c r="D4" s="18"/>
      <c r="E4" s="18"/>
    </row>
    <row r="5" spans="1:7" ht="14.25" customHeight="1" x14ac:dyDescent="0.45"/>
    <row r="6" spans="1:7" ht="33.75" customHeight="1" x14ac:dyDescent="0.45">
      <c r="A6" s="3" t="s">
        <v>41</v>
      </c>
      <c r="B6" s="19" t="s">
        <v>22</v>
      </c>
      <c r="C6" s="19"/>
      <c r="D6" s="20" t="s">
        <v>46</v>
      </c>
      <c r="E6" s="20"/>
    </row>
    <row r="7" spans="1:7" ht="36.75" customHeight="1" x14ac:dyDescent="0.45">
      <c r="A7" s="2" t="s">
        <v>9</v>
      </c>
      <c r="B7" s="21"/>
      <c r="C7" s="21"/>
      <c r="D7" s="21"/>
      <c r="E7" s="21"/>
    </row>
    <row r="8" spans="1:7" ht="36.75" customHeight="1" x14ac:dyDescent="0.45">
      <c r="A8" s="2" t="s">
        <v>26</v>
      </c>
      <c r="B8" s="21"/>
      <c r="C8" s="21"/>
      <c r="D8" s="21"/>
      <c r="E8" s="21"/>
    </row>
    <row r="9" spans="1:7" ht="36.75" customHeight="1" x14ac:dyDescent="0.45">
      <c r="A9" s="2" t="s">
        <v>1</v>
      </c>
      <c r="B9" s="22"/>
      <c r="C9" s="22"/>
      <c r="D9" s="22"/>
      <c r="E9" s="22"/>
    </row>
    <row r="10" spans="1:7" ht="36.75" customHeight="1" x14ac:dyDescent="0.45">
      <c r="A10" s="4" t="s">
        <v>40</v>
      </c>
      <c r="B10" s="2" t="str">
        <f>IFERROR(VLOOKUP($B$7,Sheet2!$A$1:$C$7,2,FALSE),"")</f>
        <v/>
      </c>
      <c r="C10" s="9" t="str">
        <f>IFERROR(VLOOKUP($B$7,Sheet2!$A$2:$E$7,4,FALSE),"")</f>
        <v/>
      </c>
      <c r="D10" s="2" t="str">
        <f>IFERROR(VLOOKUP($D$7,Sheet2!$A$1:$C$7,2,FALSE),"")</f>
        <v/>
      </c>
      <c r="E10" s="9" t="str">
        <f>IFERROR(VLOOKUP($D$7,Sheet2!$A$2:$E$7,4,FALSE),"")</f>
        <v/>
      </c>
    </row>
    <row r="11" spans="1:7" ht="36.75" customHeight="1" x14ac:dyDescent="0.45">
      <c r="A11" s="4" t="s">
        <v>39</v>
      </c>
      <c r="B11" s="2" t="str">
        <f>IFERROR(VLOOKUP($B$7,Sheet2!$A$1:$C$7,3,FALSE),"")</f>
        <v/>
      </c>
      <c r="C11" s="9" t="str">
        <f>IFERROR(VLOOKUP($B$7,Sheet2!$A$2:$E$7,5,FALSE),"")</f>
        <v/>
      </c>
      <c r="D11" s="2" t="str">
        <f>IFERROR(VLOOKUP($D$7,Sheet2!$A$1:$C$7,3,FALSE),"")</f>
        <v/>
      </c>
      <c r="E11" s="9" t="str">
        <f>IFERROR(VLOOKUP($D$7,Sheet2!$A$2:$E$7,5,FALSE),"")</f>
        <v/>
      </c>
      <c r="G11" s="11"/>
    </row>
    <row r="12" spans="1:7" ht="36.75" customHeight="1" x14ac:dyDescent="0.45">
      <c r="A12" s="4" t="s">
        <v>34</v>
      </c>
      <c r="B12" s="2" t="str">
        <f>IFERROR(VLOOKUP($B$7,Sheet2!$A$1:$C$7,2,FALSE),"")</f>
        <v/>
      </c>
      <c r="C12" s="10"/>
      <c r="D12" s="2" t="str">
        <f>IFERROR(VLOOKUP($D$7,Sheet2!$A$1:$C$7,2,FALSE),"")</f>
        <v/>
      </c>
      <c r="E12" s="10"/>
    </row>
    <row r="13" spans="1:7" ht="36.75" customHeight="1" x14ac:dyDescent="0.45">
      <c r="A13" s="4" t="s">
        <v>35</v>
      </c>
      <c r="B13" s="2" t="str">
        <f>IFERROR(VLOOKUP($B$7,Sheet2!$A$1:$C$7,3,FALSE),"")</f>
        <v/>
      </c>
      <c r="C13" s="10"/>
      <c r="D13" s="2" t="str">
        <f>IFERROR(VLOOKUP($D$7,Sheet2!$A$1:$C$7,3,FALSE),"")</f>
        <v/>
      </c>
      <c r="E13" s="10"/>
    </row>
    <row r="14" spans="1:7" ht="36.75" customHeight="1" x14ac:dyDescent="0.45">
      <c r="A14" s="4" t="s">
        <v>8</v>
      </c>
      <c r="B14" s="29" t="str">
        <f>IFERROR(C10/ROUNDDOWN(C12,2)*(VLOOKUP($B$7,Sheet2!$A$1:$G$7,6,FALSE))+IFERROR(C11/ROUNDDOWN(C13,2)*(VLOOKUP($B$7,Sheet2!$A$1:$G$7,7,FALSE)),0),"")</f>
        <v/>
      </c>
      <c r="C14" s="29"/>
      <c r="D14" s="29" t="str">
        <f>IFERROR(E10/ROUNDDOWN(E12,2)*(VLOOKUP($D$7,Sheet2!$A$1:$G$7,6,FALSE))+IFERROR(E11/ROUNDDOWN(E13,2)*(VLOOKUP($D$7,Sheet2!$A$1:$G$7,7,FALSE)),0),"")</f>
        <v/>
      </c>
      <c r="E14" s="29"/>
    </row>
    <row r="15" spans="1:7" ht="36.75" customHeight="1" x14ac:dyDescent="0.45">
      <c r="A15" s="4" t="s">
        <v>55</v>
      </c>
      <c r="B15" s="30" t="str">
        <f>IFERROR(B14*Sheet3!$B$5*365,"")</f>
        <v/>
      </c>
      <c r="C15" s="30"/>
      <c r="D15" s="30" t="str">
        <f>IFERROR(D14*Sheet3!$B$5*365,"")</f>
        <v/>
      </c>
      <c r="E15" s="30"/>
    </row>
    <row r="16" spans="1:7" ht="12.75" customHeight="1" x14ac:dyDescent="0.45">
      <c r="A16" s="5"/>
    </row>
    <row r="17" spans="1:5" ht="36.75" customHeight="1" x14ac:dyDescent="0.45">
      <c r="A17" s="6" t="s">
        <v>14</v>
      </c>
      <c r="B17" s="31" t="str">
        <f>IFERROR(B15-D15,"")</f>
        <v/>
      </c>
      <c r="C17" s="32"/>
      <c r="D17" s="32"/>
      <c r="E17" s="33"/>
    </row>
    <row r="18" spans="1:5" ht="36.75" customHeight="1" x14ac:dyDescent="0.45">
      <c r="A18" s="7" t="s">
        <v>44</v>
      </c>
      <c r="B18" s="23" t="str">
        <f>IFERROR(B17/B15,"")</f>
        <v/>
      </c>
      <c r="C18" s="24"/>
      <c r="D18" s="24"/>
      <c r="E18" s="25"/>
    </row>
    <row r="19" spans="1:5" ht="36.75" customHeight="1" x14ac:dyDescent="0.45">
      <c r="A19" s="8" t="s">
        <v>7</v>
      </c>
      <c r="B19" s="26" t="str">
        <f>IF(B18="","",IF($B$18&gt;=0.3,"申請可能","申請不可"))</f>
        <v/>
      </c>
      <c r="C19" s="27"/>
      <c r="D19" s="27"/>
      <c r="E19" s="28"/>
    </row>
  </sheetData>
  <sheetProtection algorithmName="SHA-512" hashValue="Qjlud9Y/S60I9Ji4LC2FfwrYBWE+Nqo54+dWQnUmaQqhrXtbCJm593Tn0zKFyUEfGPRiNEoQz/+yb1sh64dfrQ==" saltValue="LrCXWnK9NSCltAXw7vZknQ==" spinCount="100000" sheet="1" objects="1" scenarios="1"/>
  <mergeCells count="18">
    <mergeCell ref="B18:E18"/>
    <mergeCell ref="B19:E19"/>
    <mergeCell ref="B14:C14"/>
    <mergeCell ref="D14:E14"/>
    <mergeCell ref="B15:C15"/>
    <mergeCell ref="D15:E15"/>
    <mergeCell ref="B17:E17"/>
    <mergeCell ref="B7:C7"/>
    <mergeCell ref="D7:E7"/>
    <mergeCell ref="B8:C8"/>
    <mergeCell ref="D8:E8"/>
    <mergeCell ref="B9:C9"/>
    <mergeCell ref="D9:E9"/>
    <mergeCell ref="A1:E1"/>
    <mergeCell ref="B3:E3"/>
    <mergeCell ref="B4:E4"/>
    <mergeCell ref="B6:C6"/>
    <mergeCell ref="D6:E6"/>
  </mergeCells>
  <phoneticPr fontId="1"/>
  <conditionalFormatting sqref="B19:E19">
    <cfRule type="cellIs" dxfId="3" priority="1" operator="equal">
      <formula>"申請可能"</formula>
    </cfRule>
    <cfRule type="cellIs" dxfId="2" priority="2" operator="equal">
      <formula>"申請不可"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Sheet2!$A$6:$A$7</xm:f>
          </x14:formula1>
          <xm:sqref>D7:E7</xm:sqref>
        </x14:dataValidation>
        <x14:dataValidation type="list" allowBlank="1" showInputMessage="1" showErrorMessage="1" xr:uid="{00000000-0002-0000-0000-000001000000}">
          <x14:formula1>
            <xm:f>Sheet2!$A$2:$A$5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4B38-2A01-4CFF-A3C0-A3AC03F05DAA}">
  <sheetPr>
    <tabColor rgb="FFFFFF00"/>
  </sheetPr>
  <dimension ref="A1:G19"/>
  <sheetViews>
    <sheetView tabSelected="1" view="pageBreakPreview" zoomScaleSheetLayoutView="100" workbookViewId="0">
      <selection activeCell="D15" sqref="D15:E15"/>
    </sheetView>
  </sheetViews>
  <sheetFormatPr defaultRowHeight="18" x14ac:dyDescent="0.45"/>
  <cols>
    <col min="1" max="1" width="35.5" style="1" bestFit="1" customWidth="1"/>
    <col min="2" max="2" width="11.09765625" style="1" customWidth="1"/>
    <col min="3" max="3" width="16.5" style="1" customWidth="1"/>
    <col min="4" max="4" width="11.09765625" style="1" customWidth="1"/>
    <col min="5" max="5" width="15.59765625" style="1" customWidth="1"/>
  </cols>
  <sheetData>
    <row r="1" spans="1:7" ht="33" customHeight="1" x14ac:dyDescent="0.45">
      <c r="A1" s="17" t="s">
        <v>43</v>
      </c>
      <c r="B1" s="17"/>
      <c r="C1" s="17"/>
      <c r="D1" s="17"/>
      <c r="E1" s="17"/>
    </row>
    <row r="2" spans="1:7" ht="12.75" customHeight="1" x14ac:dyDescent="0.45"/>
    <row r="3" spans="1:7" ht="33.75" customHeight="1" x14ac:dyDescent="0.45">
      <c r="A3" s="4" t="s">
        <v>49</v>
      </c>
      <c r="B3" s="18" t="s">
        <v>50</v>
      </c>
      <c r="C3" s="18"/>
      <c r="D3" s="18"/>
      <c r="E3" s="18"/>
    </row>
    <row r="4" spans="1:7" ht="33.75" customHeight="1" x14ac:dyDescent="0.45">
      <c r="A4" s="2" t="s">
        <v>38</v>
      </c>
      <c r="B4" s="18" t="s">
        <v>51</v>
      </c>
      <c r="C4" s="18"/>
      <c r="D4" s="18"/>
      <c r="E4" s="18"/>
    </row>
    <row r="5" spans="1:7" ht="14.25" customHeight="1" x14ac:dyDescent="0.45"/>
    <row r="6" spans="1:7" ht="33.75" customHeight="1" x14ac:dyDescent="0.45">
      <c r="A6" s="3" t="s">
        <v>41</v>
      </c>
      <c r="B6" s="19" t="s">
        <v>22</v>
      </c>
      <c r="C6" s="19"/>
      <c r="D6" s="20" t="s">
        <v>46</v>
      </c>
      <c r="E6" s="20"/>
    </row>
    <row r="7" spans="1:7" ht="36.75" customHeight="1" x14ac:dyDescent="0.45">
      <c r="A7" s="2" t="s">
        <v>9</v>
      </c>
      <c r="B7" s="21" t="s">
        <v>3</v>
      </c>
      <c r="C7" s="21"/>
      <c r="D7" s="21" t="s">
        <v>4</v>
      </c>
      <c r="E7" s="21"/>
    </row>
    <row r="8" spans="1:7" ht="36.75" customHeight="1" x14ac:dyDescent="0.45">
      <c r="A8" s="2" t="s">
        <v>26</v>
      </c>
      <c r="B8" s="21" t="s">
        <v>52</v>
      </c>
      <c r="C8" s="21"/>
      <c r="D8" s="21" t="s">
        <v>52</v>
      </c>
      <c r="E8" s="21"/>
    </row>
    <row r="9" spans="1:7" ht="36.75" customHeight="1" x14ac:dyDescent="0.45">
      <c r="A9" s="2" t="s">
        <v>1</v>
      </c>
      <c r="B9" s="21" t="s">
        <v>53</v>
      </c>
      <c r="C9" s="21"/>
      <c r="D9" s="21" t="s">
        <v>54</v>
      </c>
      <c r="E9" s="21"/>
    </row>
    <row r="10" spans="1:7" ht="36.75" customHeight="1" x14ac:dyDescent="0.45">
      <c r="A10" s="4" t="s">
        <v>40</v>
      </c>
      <c r="B10" s="2" t="str">
        <f>IFERROR(VLOOKUP($B$7,Sheet2!$A$1:$C$7,2,FALSE),"")</f>
        <v>LPガス</v>
      </c>
      <c r="C10" s="9">
        <f>IFERROR(VLOOKUP($B$7,Sheet2!$A$2:$E$7,4,FALSE),"")</f>
        <v>5.9799999999999999E-2</v>
      </c>
      <c r="D10" s="2" t="str">
        <f>IFERROR(VLOOKUP($D$7,Sheet2!$A$1:$C$7,2,FALSE),"")</f>
        <v>電気</v>
      </c>
      <c r="E10" s="9">
        <f>IFERROR(VLOOKUP($D$7,Sheet2!$A$2:$E$7,4,FALSE),"")</f>
        <v>0.1489</v>
      </c>
    </row>
    <row r="11" spans="1:7" ht="36.75" customHeight="1" x14ac:dyDescent="0.45">
      <c r="A11" s="4" t="s">
        <v>39</v>
      </c>
      <c r="B11" s="2" t="str">
        <f>IFERROR(VLOOKUP($B$7,Sheet2!$A$1:$C$7,3,FALSE),"")</f>
        <v>－</v>
      </c>
      <c r="C11" s="9">
        <f>IFERROR(VLOOKUP($B$7,Sheet2!$A$2:$E$7,5,FALSE),"")</f>
        <v>0</v>
      </c>
      <c r="D11" s="2" t="str">
        <f>IFERROR(VLOOKUP($D$7,Sheet2!$A$1:$C$7,3,FALSE),"")</f>
        <v>－</v>
      </c>
      <c r="E11" s="9">
        <f>IFERROR(VLOOKUP($D$7,Sheet2!$A$2:$E$7,5,FALSE),"")</f>
        <v>0</v>
      </c>
      <c r="G11" s="11"/>
    </row>
    <row r="12" spans="1:7" ht="36.75" customHeight="1" x14ac:dyDescent="0.45">
      <c r="A12" s="4" t="s">
        <v>34</v>
      </c>
      <c r="B12" s="2" t="str">
        <f>IFERROR(VLOOKUP($B$7,Sheet2!$A$1:$C$7,2,FALSE),"")</f>
        <v>LPガス</v>
      </c>
      <c r="C12" s="10"/>
      <c r="D12" s="2" t="str">
        <f>IFERROR(VLOOKUP($D$7,Sheet2!$A$1:$C$7,2,FALSE),"")</f>
        <v>電気</v>
      </c>
      <c r="E12" s="10">
        <v>4</v>
      </c>
    </row>
    <row r="13" spans="1:7" ht="36.75" customHeight="1" x14ac:dyDescent="0.45">
      <c r="A13" s="4" t="s">
        <v>35</v>
      </c>
      <c r="B13" s="2" t="str">
        <f>IFERROR(VLOOKUP($B$7,Sheet2!$A$1:$C$7,3,FALSE),"")</f>
        <v>－</v>
      </c>
      <c r="C13" s="10"/>
      <c r="D13" s="2" t="str">
        <f>IFERROR(VLOOKUP($D$7,Sheet2!$A$1:$C$7,3,FALSE),"")</f>
        <v>－</v>
      </c>
      <c r="E13" s="10"/>
    </row>
    <row r="14" spans="1:7" ht="36.75" customHeight="1" x14ac:dyDescent="0.45">
      <c r="A14" s="4" t="s">
        <v>8</v>
      </c>
      <c r="B14" s="29" t="str">
        <f>IFERROR(C10/ROUNDDOWN(C12,2)*(VLOOKUP($B$7,Sheet2!$A$1:$G$7,6,FALSE))+IFERROR(C11/ROUNDDOWN(C13,2)*(VLOOKUP($B$7,Sheet2!$A$1:$G$7,7,FALSE)),0),"")</f>
        <v/>
      </c>
      <c r="C14" s="29"/>
      <c r="D14" s="29">
        <f>IFERROR(E10/ROUNDDOWN(E12,2)*(VLOOKUP($D$7,Sheet2!$A$1:$G$7,6,FALSE))+IFERROR(E11/ROUNDDOWN(E13,2)*(VLOOKUP($D$7,Sheet2!$A$1:$G$7,7,FALSE)),0),"")</f>
        <v>3.7225000000000001E-2</v>
      </c>
      <c r="E14" s="29"/>
    </row>
    <row r="15" spans="1:7" ht="36.75" customHeight="1" x14ac:dyDescent="0.45">
      <c r="A15" s="4" t="s">
        <v>55</v>
      </c>
      <c r="B15" s="30" t="str">
        <f>IFERROR(B14*Sheet3!$B$5*365,"")</f>
        <v/>
      </c>
      <c r="C15" s="30"/>
      <c r="D15" s="30">
        <f>IFERROR(D14*Sheet3!$B$5*365,"")</f>
        <v>744.60205903799999</v>
      </c>
      <c r="E15" s="30"/>
    </row>
    <row r="16" spans="1:7" ht="12.75" customHeight="1" thickBot="1" x14ac:dyDescent="0.5">
      <c r="A16" s="5"/>
    </row>
    <row r="17" spans="1:5" ht="36.75" customHeight="1" x14ac:dyDescent="0.45">
      <c r="A17" s="6" t="s">
        <v>14</v>
      </c>
      <c r="B17" s="31" t="str">
        <f>IFERROR(B15-D15,"")</f>
        <v/>
      </c>
      <c r="C17" s="32"/>
      <c r="D17" s="32"/>
      <c r="E17" s="33"/>
    </row>
    <row r="18" spans="1:5" ht="36.75" customHeight="1" x14ac:dyDescent="0.45">
      <c r="A18" s="7" t="s">
        <v>44</v>
      </c>
      <c r="B18" s="23" t="str">
        <f>IFERROR(B17/B15,"")</f>
        <v/>
      </c>
      <c r="C18" s="24"/>
      <c r="D18" s="24"/>
      <c r="E18" s="25"/>
    </row>
    <row r="19" spans="1:5" ht="36.75" customHeight="1" thickBot="1" x14ac:dyDescent="0.5">
      <c r="A19" s="8" t="s">
        <v>7</v>
      </c>
      <c r="B19" s="26" t="str">
        <f>IF(B18="","",IF($B$18&gt;=0.3,"申請可能","申請不可"))</f>
        <v/>
      </c>
      <c r="C19" s="27"/>
      <c r="D19" s="27"/>
      <c r="E19" s="28"/>
    </row>
  </sheetData>
  <sheetProtection algorithmName="SHA-512" hashValue="lhZrcLWeZsQuwkKUiVovczHsupHokGMi0e9bZKkiCBe+sl1lWPeop/kGpwJOzgB2Y4ustu47kFcmv9kl39VKkQ==" saltValue="aDkZ8jtn+eVq+CejGl+1Xw==" spinCount="100000" sheet="1" objects="1" scenarios="1"/>
  <mergeCells count="18">
    <mergeCell ref="B15:C15"/>
    <mergeCell ref="D15:E15"/>
    <mergeCell ref="B17:E17"/>
    <mergeCell ref="B18:E18"/>
    <mergeCell ref="B19:E19"/>
    <mergeCell ref="B8:C8"/>
    <mergeCell ref="D8:E8"/>
    <mergeCell ref="B9:C9"/>
    <mergeCell ref="D9:E9"/>
    <mergeCell ref="B14:C14"/>
    <mergeCell ref="D14:E14"/>
    <mergeCell ref="B7:C7"/>
    <mergeCell ref="D7:E7"/>
    <mergeCell ref="A1:E1"/>
    <mergeCell ref="B3:E3"/>
    <mergeCell ref="B4:E4"/>
    <mergeCell ref="B6:C6"/>
    <mergeCell ref="D6:E6"/>
  </mergeCells>
  <phoneticPr fontId="5"/>
  <conditionalFormatting sqref="B19:E19">
    <cfRule type="cellIs" dxfId="1" priority="1" operator="equal">
      <formula>"申請可能"</formula>
    </cfRule>
    <cfRule type="cellIs" dxfId="0" priority="2" operator="equal">
      <formula>"申請不可"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DF69C2-E3A5-448E-A0B6-ADD5D5BF1441}">
          <x14:formula1>
            <xm:f>Sheet2!$A$2:$A$5</xm:f>
          </x14:formula1>
          <xm:sqref>B7:C7</xm:sqref>
        </x14:dataValidation>
        <x14:dataValidation type="list" allowBlank="1" showInputMessage="1" showErrorMessage="1" xr:uid="{F23C3E7F-5E78-4329-94F0-3F58469DABC7}">
          <x14:formula1>
            <xm:f>Sheet2!$A$6:$A$7</xm:f>
          </x14:formula1>
          <xm:sqref>D7:E7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topLeftCell="B2" workbookViewId="0">
      <selection activeCell="B17" sqref="B17:E17"/>
    </sheetView>
  </sheetViews>
  <sheetFormatPr defaultRowHeight="18" x14ac:dyDescent="0.45"/>
  <cols>
    <col min="1" max="1" width="33.8984375" bestFit="1" customWidth="1"/>
    <col min="2" max="2" width="15" bestFit="1" customWidth="1"/>
    <col min="3" max="3" width="15" customWidth="1"/>
    <col min="4" max="4" width="16.09765625" bestFit="1" customWidth="1"/>
    <col min="5" max="5" width="17.09765625" bestFit="1" customWidth="1"/>
    <col min="6" max="7" width="16.09765625" bestFit="1" customWidth="1"/>
    <col min="8" max="8" width="12.5" customWidth="1"/>
    <col min="9" max="9" width="11.69921875" customWidth="1"/>
    <col min="10" max="10" width="13" bestFit="1" customWidth="1"/>
  </cols>
  <sheetData>
    <row r="1" spans="1:12" ht="54" x14ac:dyDescent="0.45">
      <c r="A1" s="12" t="s">
        <v>2</v>
      </c>
      <c r="B1" s="14" t="s">
        <v>20</v>
      </c>
      <c r="C1" s="14" t="s">
        <v>28</v>
      </c>
      <c r="D1" s="15" t="s">
        <v>29</v>
      </c>
      <c r="E1" s="15" t="s">
        <v>30</v>
      </c>
      <c r="F1" s="16" t="s">
        <v>36</v>
      </c>
      <c r="G1" s="16" t="s">
        <v>37</v>
      </c>
      <c r="I1" t="s">
        <v>25</v>
      </c>
    </row>
    <row r="2" spans="1:12" x14ac:dyDescent="0.45">
      <c r="A2" s="13" t="s">
        <v>3</v>
      </c>
      <c r="B2" t="s">
        <v>24</v>
      </c>
      <c r="C2" t="s">
        <v>33</v>
      </c>
      <c r="D2">
        <v>5.9799999999999999E-2</v>
      </c>
      <c r="F2">
        <v>1</v>
      </c>
      <c r="G2">
        <v>0</v>
      </c>
      <c r="I2" t="s">
        <v>6</v>
      </c>
      <c r="J2" t="s">
        <v>47</v>
      </c>
      <c r="K2">
        <v>0.53600000000000003</v>
      </c>
      <c r="L2" t="s">
        <v>16</v>
      </c>
    </row>
    <row r="3" spans="1:12" x14ac:dyDescent="0.45">
      <c r="A3" s="13" t="s">
        <v>42</v>
      </c>
      <c r="B3" t="s">
        <v>27</v>
      </c>
      <c r="C3" t="s">
        <v>33</v>
      </c>
      <c r="D3">
        <v>6.8599999999999994E-2</v>
      </c>
      <c r="F3">
        <v>1</v>
      </c>
      <c r="G3">
        <v>0</v>
      </c>
      <c r="I3" t="s">
        <v>6</v>
      </c>
      <c r="K3">
        <f>K2/3.6</f>
        <v>0.1488888888888889</v>
      </c>
      <c r="L3" t="s">
        <v>23</v>
      </c>
    </row>
    <row r="4" spans="1:12" x14ac:dyDescent="0.45">
      <c r="A4" s="13" t="s">
        <v>5</v>
      </c>
      <c r="B4" t="s">
        <v>6</v>
      </c>
      <c r="C4" t="s">
        <v>33</v>
      </c>
      <c r="D4">
        <v>0.1489</v>
      </c>
      <c r="F4">
        <v>1</v>
      </c>
      <c r="G4">
        <v>0</v>
      </c>
      <c r="I4" t="s">
        <v>0</v>
      </c>
      <c r="J4" t="s">
        <v>11</v>
      </c>
      <c r="K4">
        <v>5.9799999999999999E-2</v>
      </c>
      <c r="L4" t="s">
        <v>23</v>
      </c>
    </row>
    <row r="5" spans="1:12" x14ac:dyDescent="0.45">
      <c r="A5" s="13" t="s">
        <v>32</v>
      </c>
      <c r="B5" t="s">
        <v>24</v>
      </c>
      <c r="C5" t="s">
        <v>33</v>
      </c>
      <c r="D5">
        <v>5.9799999999999999E-2</v>
      </c>
      <c r="F5">
        <v>1</v>
      </c>
      <c r="G5">
        <v>0</v>
      </c>
      <c r="I5" t="s">
        <v>21</v>
      </c>
      <c r="K5">
        <v>6.8599999999999994E-2</v>
      </c>
      <c r="L5" t="s">
        <v>23</v>
      </c>
    </row>
    <row r="6" spans="1:12" x14ac:dyDescent="0.45">
      <c r="A6" s="13" t="s">
        <v>4</v>
      </c>
      <c r="B6" t="s">
        <v>6</v>
      </c>
      <c r="C6" t="s">
        <v>33</v>
      </c>
      <c r="D6">
        <v>0.1489</v>
      </c>
      <c r="F6">
        <v>1</v>
      </c>
      <c r="G6">
        <v>0</v>
      </c>
    </row>
    <row r="7" spans="1:12" x14ac:dyDescent="0.45">
      <c r="A7" s="13" t="s">
        <v>31</v>
      </c>
      <c r="B7" t="s">
        <v>6</v>
      </c>
      <c r="C7" t="s">
        <v>24</v>
      </c>
      <c r="D7">
        <v>0.1489</v>
      </c>
      <c r="E7">
        <v>5.9799999999999999E-2</v>
      </c>
      <c r="F7">
        <f>2/3</f>
        <v>0.66666666666666663</v>
      </c>
      <c r="G7">
        <f>1/3</f>
        <v>0.33333333333333331</v>
      </c>
    </row>
    <row r="16" spans="1:12" x14ac:dyDescent="0.45">
      <c r="E16" t="s">
        <v>45</v>
      </c>
      <c r="F16" t="s">
        <v>48</v>
      </c>
    </row>
    <row r="17" spans="4:6" x14ac:dyDescent="0.45">
      <c r="D17" t="s">
        <v>21</v>
      </c>
      <c r="E17">
        <v>1.8700000000000001E-2</v>
      </c>
      <c r="F17">
        <f>E17*44/12</f>
        <v>6.8566666666666679E-2</v>
      </c>
    </row>
    <row r="18" spans="4:6" x14ac:dyDescent="0.45">
      <c r="D18" t="s">
        <v>11</v>
      </c>
      <c r="E18">
        <v>1.6299999999999999E-2</v>
      </c>
      <c r="F18">
        <f>E18*44/12</f>
        <v>5.9766666666666662E-2</v>
      </c>
    </row>
    <row r="19" spans="4:6" x14ac:dyDescent="0.45">
      <c r="D19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17" sqref="B17:E17"/>
    </sheetView>
  </sheetViews>
  <sheetFormatPr defaultRowHeight="18" x14ac:dyDescent="0.45"/>
  <cols>
    <col min="1" max="1" width="35.8984375" bestFit="1" customWidth="1"/>
  </cols>
  <sheetData>
    <row r="1" spans="1:3" x14ac:dyDescent="0.45">
      <c r="A1" t="s">
        <v>57</v>
      </c>
      <c r="B1">
        <v>590</v>
      </c>
      <c r="C1" t="s">
        <v>12</v>
      </c>
    </row>
    <row r="2" spans="1:3" x14ac:dyDescent="0.45">
      <c r="A2" t="s">
        <v>17</v>
      </c>
      <c r="B2">
        <f>(17.1+18.5)/2</f>
        <v>17.8</v>
      </c>
      <c r="C2" t="s">
        <v>15</v>
      </c>
    </row>
    <row r="3" spans="1:3" x14ac:dyDescent="0.45">
      <c r="A3" t="s">
        <v>13</v>
      </c>
      <c r="B3">
        <v>40</v>
      </c>
      <c r="C3" t="s">
        <v>15</v>
      </c>
    </row>
    <row r="4" spans="1:3" x14ac:dyDescent="0.45">
      <c r="A4" t="s">
        <v>18</v>
      </c>
      <c r="B4">
        <v>4.1840000000000002</v>
      </c>
      <c r="C4" t="s">
        <v>19</v>
      </c>
    </row>
    <row r="5" spans="1:3" x14ac:dyDescent="0.45">
      <c r="A5" t="s">
        <v>56</v>
      </c>
      <c r="B5">
        <f>B1*(B3-B2)*B4/1000</f>
        <v>54.802031999999997</v>
      </c>
      <c r="C5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算定シート（高効率給湯機器）</vt:lpstr>
      <vt:lpstr>記入例</vt:lpstr>
      <vt:lpstr>Sheet2</vt:lpstr>
      <vt:lpstr>Sheet3</vt:lpstr>
      <vt:lpstr>記入例!Print_Area</vt:lpstr>
      <vt:lpstr>'算定シート（高効率給湯機器）'!Print_Area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yamauchi</dc:creator>
  <cp:lastModifiedBy>山内</cp:lastModifiedBy>
  <cp:lastPrinted>2024-08-16T03:49:48Z</cp:lastPrinted>
  <dcterms:created xsi:type="dcterms:W3CDTF">2023-06-20T10:01:18Z</dcterms:created>
  <dcterms:modified xsi:type="dcterms:W3CDTF">2026-05-20T02:19:29Z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2025-10-08T06:28:33Z</vt:filetime>
  </property>
</Properties>
</file>